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<sst xmlns="http://schemas.openxmlformats.org/spreadsheetml/2006/main" count="37" uniqueCount="36">
  <si>
    <t>Workers Compensation</t>
  </si>
  <si>
    <t>Unemployment Compensation</t>
  </si>
  <si>
    <t>Coffee</t>
  </si>
  <si>
    <t>Listed below are your fringe benefits paid by Danville-Pittsylvania Community Services (DPCS):</t>
  </si>
  <si>
    <t>Total Cost of Fringe Benefits:</t>
  </si>
  <si>
    <t xml:space="preserve">   Classification Type:</t>
  </si>
  <si>
    <t>Accrual Date</t>
  </si>
  <si>
    <t>Years of Service</t>
  </si>
  <si>
    <t>Virginia Retirement System (VRS)</t>
  </si>
  <si>
    <t>Original Hire Date</t>
  </si>
  <si>
    <t xml:space="preserve">   Additional Holiday Hours Granted</t>
  </si>
  <si>
    <t>TOTAL ANNUAL SALARY INCLUDING FRINGE BENEFITS</t>
  </si>
  <si>
    <t>Your Total Annual Salary Including Fringe Benefits:</t>
  </si>
  <si>
    <t>Annual Cost</t>
  </si>
  <si>
    <t>hours</t>
  </si>
  <si>
    <t>Additional Holiday Pay Granted by Executive Director</t>
  </si>
  <si>
    <t>Social Security -- FICA (7.65% of salary)</t>
  </si>
  <si>
    <t>Current Date</t>
  </si>
  <si>
    <t>Employee Name</t>
  </si>
  <si>
    <t>Percentage of Fringe Benefits to Annual Salary</t>
  </si>
  <si>
    <t>Group Life Insurance</t>
  </si>
  <si>
    <r>
      <t xml:space="preserve">             </t>
    </r>
    <r>
      <rPr>
        <b/>
        <sz val="14"/>
        <rFont val="Times New Roman"/>
        <family val="1"/>
      </rPr>
      <t>DANVILLE-PITTSYLVANIA COMMUNITY SERVICES</t>
    </r>
  </si>
  <si>
    <t>Tax Deferred Annuity (403b) Employer Maximum Match</t>
  </si>
  <si>
    <t>Health Insurance (Premiums &amp; HSA contributions)</t>
  </si>
  <si>
    <t>Paid Time Off</t>
  </si>
  <si>
    <t xml:space="preserve">   Paid Time Off Accrual Rate Per Year</t>
  </si>
  <si>
    <t>Wellness Benefit</t>
  </si>
  <si>
    <t xml:space="preserve">   Employee Portion (0.80% of salary paid by DPCS)</t>
  </si>
  <si>
    <t xml:space="preserve">   Employer Portion (0.54% of salary paid by DPCS)</t>
  </si>
  <si>
    <t>Paid Holidays (13 per year)</t>
  </si>
  <si>
    <t>Annual Salary</t>
  </si>
  <si>
    <t>Name</t>
  </si>
  <si>
    <t xml:space="preserve">   Employer Portion (2.31% of salary)</t>
  </si>
  <si>
    <t>Effective7/1/23 (Updated 7/18/23)</t>
  </si>
  <si>
    <t xml:space="preserve">   1 = Professional (0.78% of salary)</t>
  </si>
  <si>
    <t xml:space="preserve">   2 = Non-Professional (1.42% of salary)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</si>
</sst>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mm\-yyyy"/>
    <numFmt numFmtId="167" formatCode="&quot;$&quot;#,##0.000"/>
    <numFmt numFmtId="168" formatCode="&quot;$&quot;#,##0.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right"/>
      <protection/>
    </xf>
    <xf numFmtId="14" fontId="9" fillId="0" borderId="0" xfId="0" applyNumberFormat="1" applyFont="1" applyAlignment="1">
      <alignment horizontal="left"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200" zoomScaleNormal="200" zoomScalePageLayoutView="0" workbookViewId="0" topLeftCell="A28">
      <selection activeCell="C36" sqref="C36"/>
    </sheetView>
  </sheetViews>
  <sheetFormatPr defaultColWidth="9.140625" defaultRowHeight="12.75"/>
  <cols>
    <col min="1" max="1" width="42.57421875" style="0" customWidth="1"/>
    <col min="2" max="2" width="6.8515625" style="0" customWidth="1"/>
    <col min="3" max="3" width="13.00390625" style="0" customWidth="1"/>
    <col min="4" max="4" width="8.00390625" style="0" customWidth="1"/>
    <col min="5" max="5" width="17.7109375" style="0" customWidth="1"/>
    <col min="6" max="6" width="16.00390625" style="0" customWidth="1"/>
  </cols>
  <sheetData>
    <row r="1" ht="12.75">
      <c r="A1" s="33" t="s">
        <v>33</v>
      </c>
    </row>
    <row r="2" spans="1:5" ht="18.75">
      <c r="A2" s="40" t="s">
        <v>21</v>
      </c>
      <c r="B2" s="40"/>
      <c r="C2" s="40"/>
      <c r="D2" s="40"/>
      <c r="E2" s="40"/>
    </row>
    <row r="4" spans="1:11" ht="15.75">
      <c r="A4" s="39" t="s">
        <v>11</v>
      </c>
      <c r="B4" s="39"/>
      <c r="C4" s="39"/>
      <c r="D4" s="39"/>
      <c r="E4" s="39"/>
      <c r="F4" s="3"/>
      <c r="G4" s="1"/>
      <c r="H4" s="1"/>
      <c r="I4" s="1"/>
      <c r="J4" s="1"/>
      <c r="K4" s="1"/>
    </row>
    <row r="5" spans="1:11" ht="15.75">
      <c r="A5" s="3"/>
      <c r="B5" s="3"/>
      <c r="C5" s="3"/>
      <c r="D5" s="3"/>
      <c r="E5" s="5"/>
      <c r="F5" s="3"/>
      <c r="G5" s="1"/>
      <c r="H5" s="1"/>
      <c r="I5" s="1"/>
      <c r="J5" s="1"/>
      <c r="K5" s="1"/>
    </row>
    <row r="6" spans="1:11" ht="15.75">
      <c r="A6" s="4" t="s">
        <v>17</v>
      </c>
      <c r="B6" s="4"/>
      <c r="C6" s="37">
        <v>44910</v>
      </c>
      <c r="D6" s="37"/>
      <c r="E6" s="38"/>
      <c r="F6" s="1"/>
      <c r="G6" s="1"/>
      <c r="H6" s="1"/>
      <c r="I6" s="1"/>
      <c r="J6" s="1"/>
      <c r="K6" s="1"/>
    </row>
    <row r="7" spans="1:11" ht="15.75">
      <c r="A7" s="4" t="s">
        <v>18</v>
      </c>
      <c r="B7" s="4"/>
      <c r="C7" s="4"/>
      <c r="D7" s="4"/>
      <c r="E7" s="31" t="s">
        <v>31</v>
      </c>
      <c r="F7" s="1"/>
      <c r="G7" s="1"/>
      <c r="H7" s="1"/>
      <c r="I7" s="1"/>
      <c r="J7" s="1"/>
      <c r="K7" s="1"/>
    </row>
    <row r="8" spans="1:11" ht="15.75">
      <c r="A8" s="4" t="s">
        <v>9</v>
      </c>
      <c r="B8" s="4"/>
      <c r="C8" s="4"/>
      <c r="D8" s="4"/>
      <c r="E8" s="32">
        <v>44562</v>
      </c>
      <c r="F8" s="1"/>
      <c r="G8" s="1"/>
      <c r="H8" s="1"/>
      <c r="I8" s="1"/>
      <c r="J8" s="1"/>
      <c r="K8" s="1"/>
    </row>
    <row r="9" spans="1:11" ht="15.75">
      <c r="A9" s="4" t="s">
        <v>6</v>
      </c>
      <c r="B9" s="4"/>
      <c r="C9" s="4"/>
      <c r="D9" s="4"/>
      <c r="E9" s="32">
        <v>44927</v>
      </c>
      <c r="F9" s="1"/>
      <c r="G9" s="1"/>
      <c r="H9" s="1"/>
      <c r="I9" s="1"/>
      <c r="J9" s="1"/>
      <c r="K9" s="1"/>
    </row>
    <row r="10" spans="1:11" ht="15.75">
      <c r="A10" s="1" t="s">
        <v>7</v>
      </c>
      <c r="B10" s="1"/>
      <c r="C10" s="1"/>
      <c r="D10" s="1"/>
      <c r="E10" s="6">
        <f>ROUND((DAYS360(E8,E9))/365,0)</f>
        <v>1</v>
      </c>
      <c r="F10" s="1"/>
      <c r="G10" s="1"/>
      <c r="H10" s="1"/>
      <c r="I10" s="1"/>
      <c r="J10" s="1"/>
      <c r="K10" s="1"/>
    </row>
    <row r="11" spans="1:11" ht="15.75">
      <c r="A11" s="4" t="s">
        <v>30</v>
      </c>
      <c r="B11" s="4"/>
      <c r="C11" s="4"/>
      <c r="D11" s="4"/>
      <c r="E11" s="13">
        <v>12345.67</v>
      </c>
      <c r="F11" s="1"/>
      <c r="G11" s="1"/>
      <c r="H11" s="1"/>
      <c r="I11" s="1"/>
      <c r="J11" s="1"/>
      <c r="K11" s="1"/>
    </row>
    <row r="12" spans="1:11" ht="15.75">
      <c r="A12" s="14"/>
      <c r="B12" s="14"/>
      <c r="C12" s="14"/>
      <c r="D12" s="14"/>
      <c r="E12" s="15"/>
      <c r="F12" s="1"/>
      <c r="G12" s="1"/>
      <c r="H12" s="1"/>
      <c r="I12" s="1"/>
      <c r="J12" s="1"/>
      <c r="K12" s="1"/>
    </row>
    <row r="13" spans="1:11" ht="15.75">
      <c r="A13" s="16" t="s">
        <v>3</v>
      </c>
      <c r="B13" s="16"/>
      <c r="C13" s="16"/>
      <c r="D13" s="16"/>
      <c r="E13" s="17"/>
      <c r="F13" s="8"/>
      <c r="G13" s="1"/>
      <c r="H13" s="1"/>
      <c r="I13" s="1"/>
      <c r="J13" s="1"/>
      <c r="K13" s="1"/>
    </row>
    <row r="14" spans="1:11" ht="9" customHeight="1">
      <c r="A14" s="16"/>
      <c r="B14" s="16"/>
      <c r="C14" s="16"/>
      <c r="D14" s="16"/>
      <c r="E14" s="17"/>
      <c r="F14" s="8"/>
      <c r="G14" s="1"/>
      <c r="H14" s="1"/>
      <c r="I14" s="1"/>
      <c r="J14" s="1"/>
      <c r="K14" s="1"/>
    </row>
    <row r="15" spans="1:11" ht="15.75">
      <c r="A15" s="14"/>
      <c r="B15" s="14"/>
      <c r="C15" s="14"/>
      <c r="D15" s="14"/>
      <c r="E15" s="18" t="s">
        <v>13</v>
      </c>
      <c r="F15" s="1"/>
      <c r="G15" s="1"/>
      <c r="H15" s="1"/>
      <c r="I15" s="1"/>
      <c r="J15" s="1"/>
      <c r="K15" s="1"/>
    </row>
    <row r="16" spans="1:11" ht="15.75">
      <c r="A16" s="34" t="s">
        <v>23</v>
      </c>
      <c r="B16" s="34"/>
      <c r="C16" s="34"/>
      <c r="D16" s="34"/>
      <c r="E16" s="35">
        <v>11601.98</v>
      </c>
      <c r="F16" s="1"/>
      <c r="G16" s="1"/>
      <c r="H16" s="1"/>
      <c r="I16" s="1"/>
      <c r="J16" s="1"/>
      <c r="K16" s="1"/>
    </row>
    <row r="17" spans="1:11" ht="15.75">
      <c r="A17" s="14" t="s">
        <v>24</v>
      </c>
      <c r="B17" s="14"/>
      <c r="C17" s="14"/>
      <c r="D17" s="14"/>
      <c r="E17" s="20">
        <f>(E11/2080)*(B18)</f>
        <v>1157.4065625</v>
      </c>
      <c r="F17" s="7"/>
      <c r="G17" s="1"/>
      <c r="H17" s="1"/>
      <c r="I17" s="1"/>
      <c r="J17" s="1"/>
      <c r="K17" s="1"/>
    </row>
    <row r="18" spans="1:11" s="10" customFormat="1" ht="15.75">
      <c r="A18" s="14" t="s">
        <v>25</v>
      </c>
      <c r="B18" s="21">
        <f>IF(E10&lt;1,156,(IF(AND(E10&gt;=1,E10&lt;3),195,(IF(AND(E10&gt;=3,E10&lt;8),221,(IF(AND(E10&gt;=8,E10&lt;15),247,(IF(AND(E10&gt;=15,E10&lt;25),273,(IF(AND(E10&gt;=25),299,)))))))))))</f>
        <v>195</v>
      </c>
      <c r="C18" s="21" t="s">
        <v>14</v>
      </c>
      <c r="D18" s="21"/>
      <c r="E18" s="22"/>
      <c r="F18" s="7"/>
      <c r="G18" s="1"/>
      <c r="H18" s="1"/>
      <c r="I18" s="1"/>
      <c r="J18" s="1"/>
      <c r="K18" s="1"/>
    </row>
    <row r="19" spans="1:11" ht="15.75">
      <c r="A19" s="14" t="s">
        <v>29</v>
      </c>
      <c r="B19" s="14"/>
      <c r="C19" s="14"/>
      <c r="D19" s="14"/>
      <c r="E19" s="19">
        <f>(E11/2080)*104</f>
        <v>617.2835</v>
      </c>
      <c r="F19" s="1"/>
      <c r="G19" s="1"/>
      <c r="H19" s="1"/>
      <c r="I19" s="1"/>
      <c r="J19" s="1"/>
      <c r="K19" s="1"/>
    </row>
    <row r="20" spans="1:11" ht="15.75">
      <c r="A20" s="14" t="s">
        <v>15</v>
      </c>
      <c r="B20" s="14"/>
      <c r="C20" s="14"/>
      <c r="D20" s="14"/>
      <c r="E20" s="19">
        <f>(E11/2080)*B21</f>
        <v>71.22501923076923</v>
      </c>
      <c r="F20" s="1"/>
      <c r="G20" s="1"/>
      <c r="H20" s="1"/>
      <c r="I20" s="1"/>
      <c r="J20" s="1"/>
      <c r="K20" s="1"/>
    </row>
    <row r="21" spans="1:11" ht="15.75">
      <c r="A21" s="14" t="s">
        <v>10</v>
      </c>
      <c r="B21" s="36">
        <v>12</v>
      </c>
      <c r="C21" s="36" t="s">
        <v>14</v>
      </c>
      <c r="D21" s="23"/>
      <c r="E21" s="24"/>
      <c r="F21" s="1"/>
      <c r="G21" s="1"/>
      <c r="H21" s="1"/>
      <c r="I21" s="1"/>
      <c r="J21" s="1"/>
      <c r="K21" s="1"/>
    </row>
    <row r="22" spans="1:11" ht="15.75">
      <c r="A22" s="14" t="s">
        <v>8</v>
      </c>
      <c r="B22" s="14"/>
      <c r="C22" s="14"/>
      <c r="D22" s="14"/>
      <c r="E22" s="19"/>
      <c r="F22" s="1"/>
      <c r="G22" s="1"/>
      <c r="H22" s="1"/>
      <c r="I22" s="1"/>
      <c r="J22" s="1"/>
      <c r="K22" s="1"/>
    </row>
    <row r="23" spans="1:11" ht="15.75">
      <c r="A23" s="14" t="s">
        <v>32</v>
      </c>
      <c r="B23" s="14"/>
      <c r="C23" s="14"/>
      <c r="D23" s="14"/>
      <c r="E23" s="19">
        <f>PRODUCT(E11,0.0231)</f>
        <v>285.184977</v>
      </c>
      <c r="F23" s="1"/>
      <c r="G23" s="1"/>
      <c r="H23" s="1"/>
      <c r="I23" s="1"/>
      <c r="J23" s="1"/>
      <c r="K23" s="1"/>
    </row>
    <row r="24" spans="1:11" ht="15.75">
      <c r="A24" s="14" t="s">
        <v>20</v>
      </c>
      <c r="B24" s="14"/>
      <c r="C24" s="14"/>
      <c r="D24" s="14"/>
      <c r="E24" s="19"/>
      <c r="F24" s="1"/>
      <c r="G24" s="1"/>
      <c r="H24" s="1"/>
      <c r="I24" s="1"/>
      <c r="J24" s="1"/>
      <c r="K24" s="1"/>
    </row>
    <row r="25" spans="1:11" ht="15.75">
      <c r="A25" s="14" t="s">
        <v>27</v>
      </c>
      <c r="B25" s="14"/>
      <c r="C25" s="14"/>
      <c r="D25" s="14"/>
      <c r="E25" s="19">
        <f>E11*0.008</f>
        <v>98.76536</v>
      </c>
      <c r="F25" s="1"/>
      <c r="G25" s="1"/>
      <c r="H25" s="1"/>
      <c r="I25" s="1"/>
      <c r="J25" s="1"/>
      <c r="K25" s="1"/>
    </row>
    <row r="26" spans="1:11" ht="15.75">
      <c r="A26" s="14" t="s">
        <v>28</v>
      </c>
      <c r="B26" s="14"/>
      <c r="C26" s="14"/>
      <c r="D26" s="14"/>
      <c r="E26" s="19">
        <f>E11*0.0054</f>
        <v>66.666618</v>
      </c>
      <c r="F26" s="1"/>
      <c r="G26" s="1"/>
      <c r="H26" s="1"/>
      <c r="I26" s="1"/>
      <c r="J26" s="1"/>
      <c r="K26" s="1"/>
    </row>
    <row r="27" spans="1:11" ht="15.75">
      <c r="A27" s="14" t="s">
        <v>22</v>
      </c>
      <c r="B27" s="14"/>
      <c r="C27" s="14"/>
      <c r="D27" s="14"/>
      <c r="E27" s="19">
        <v>1000</v>
      </c>
      <c r="F27" s="1"/>
      <c r="G27" s="1"/>
      <c r="H27" s="1"/>
      <c r="I27" s="1"/>
      <c r="J27" s="1"/>
      <c r="K27" s="1"/>
    </row>
    <row r="28" spans="1:11" ht="15.75">
      <c r="A28" s="14" t="s">
        <v>16</v>
      </c>
      <c r="B28" s="14"/>
      <c r="C28" s="14"/>
      <c r="D28" s="14"/>
      <c r="E28" s="19">
        <f>PRODUCT(E11,0.0765)</f>
        <v>944.443755</v>
      </c>
      <c r="F28" s="1"/>
      <c r="G28" s="1"/>
      <c r="H28" s="1"/>
      <c r="I28" s="1"/>
      <c r="J28" s="1"/>
      <c r="K28" s="1"/>
    </row>
    <row r="29" spans="1:11" ht="15.75">
      <c r="A29" s="14" t="s">
        <v>0</v>
      </c>
      <c r="B29" s="14"/>
      <c r="C29" s="14"/>
      <c r="D29" s="14"/>
      <c r="E29" s="20">
        <f>IF(B30=1,E11*0.078,E11*0.0142)</f>
        <v>962.96226</v>
      </c>
      <c r="F29" s="1"/>
      <c r="G29" s="1"/>
      <c r="H29" s="1"/>
      <c r="I29" s="1"/>
      <c r="J29" s="1"/>
      <c r="K29" s="1"/>
    </row>
    <row r="30" spans="1:11" ht="15.75">
      <c r="A30" s="25" t="s">
        <v>5</v>
      </c>
      <c r="B30" s="9">
        <v>1</v>
      </c>
      <c r="C30" s="9"/>
      <c r="D30" s="9"/>
      <c r="E30" s="24"/>
      <c r="F30" s="1"/>
      <c r="G30" s="1"/>
      <c r="H30" s="1"/>
      <c r="I30" s="1"/>
      <c r="J30" s="1"/>
      <c r="K30" s="1"/>
    </row>
    <row r="31" spans="1:11" ht="15.75">
      <c r="A31" s="14" t="s">
        <v>34</v>
      </c>
      <c r="B31" s="14"/>
      <c r="C31" s="14"/>
      <c r="D31" s="14"/>
      <c r="E31" s="20"/>
      <c r="F31" s="1"/>
      <c r="G31" s="1"/>
      <c r="H31" s="1"/>
      <c r="I31" s="1"/>
      <c r="J31" s="1"/>
      <c r="K31" s="1"/>
    </row>
    <row r="32" spans="1:11" ht="15.75">
      <c r="A32" s="14" t="s">
        <v>35</v>
      </c>
      <c r="B32" s="14"/>
      <c r="C32" s="14"/>
      <c r="D32" s="14"/>
      <c r="E32" s="20"/>
      <c r="F32" s="1"/>
      <c r="G32" s="1"/>
      <c r="H32" s="1"/>
      <c r="I32" s="1"/>
      <c r="J32" s="1"/>
      <c r="K32" s="1"/>
    </row>
    <row r="33" spans="1:11" ht="15.75">
      <c r="A33" s="14" t="s">
        <v>1</v>
      </c>
      <c r="B33" s="14"/>
      <c r="C33" s="14"/>
      <c r="D33" s="14"/>
      <c r="E33" s="19">
        <f>8000*0.17%</f>
        <v>13.600000000000001</v>
      </c>
      <c r="F33" s="1"/>
      <c r="G33" s="1"/>
      <c r="H33" s="1"/>
      <c r="I33" s="1"/>
      <c r="J33" s="1"/>
      <c r="K33" s="1"/>
    </row>
    <row r="34" spans="1:11" ht="15.75">
      <c r="A34" s="14" t="s">
        <v>2</v>
      </c>
      <c r="B34" s="14"/>
      <c r="C34" s="14"/>
      <c r="D34" s="14"/>
      <c r="E34" s="19">
        <v>12.73</v>
      </c>
      <c r="F34" s="1"/>
      <c r="G34" s="1"/>
      <c r="H34" s="1"/>
      <c r="I34" s="1"/>
      <c r="J34" s="1"/>
      <c r="K34" s="1"/>
    </row>
    <row r="35" spans="1:11" ht="16.5" thickBot="1">
      <c r="A35" s="14" t="s">
        <v>26</v>
      </c>
      <c r="B35" s="14"/>
      <c r="C35" s="14"/>
      <c r="D35" s="14"/>
      <c r="E35" s="19">
        <v>360</v>
      </c>
      <c r="F35" s="1"/>
      <c r="G35" s="1"/>
      <c r="H35" s="1"/>
      <c r="I35" s="1"/>
      <c r="J35" s="1"/>
      <c r="K35" s="1"/>
    </row>
    <row r="36" spans="1:11" ht="16.5" thickTop="1">
      <c r="A36" s="25" t="s">
        <v>4</v>
      </c>
      <c r="B36" s="25"/>
      <c r="C36" s="25"/>
      <c r="D36" s="25"/>
      <c r="E36" s="26">
        <f>SUM(E16:E35)</f>
        <v>17192.248051730767</v>
      </c>
      <c r="F36" s="1"/>
      <c r="G36" s="1"/>
      <c r="H36" s="1"/>
      <c r="I36" s="1"/>
      <c r="J36" s="1"/>
      <c r="K36" s="1"/>
    </row>
    <row r="37" spans="1:11" ht="15.75">
      <c r="A37" s="25"/>
      <c r="B37" s="25"/>
      <c r="C37" s="25"/>
      <c r="D37" s="25"/>
      <c r="E37" s="27"/>
      <c r="F37" s="1"/>
      <c r="G37" s="1"/>
      <c r="H37" s="1"/>
      <c r="I37" s="1"/>
      <c r="J37" s="1"/>
      <c r="K37" s="1"/>
    </row>
    <row r="38" spans="1:11" ht="15.75">
      <c r="A38" s="25" t="s">
        <v>19</v>
      </c>
      <c r="B38" s="25"/>
      <c r="C38" s="25"/>
      <c r="D38" s="25"/>
      <c r="E38" s="28">
        <f>E36/E11</f>
        <v>1.3925731087685616</v>
      </c>
      <c r="G38" s="1"/>
      <c r="H38" s="1"/>
      <c r="I38" s="1"/>
      <c r="J38" s="1"/>
      <c r="K38" s="1"/>
    </row>
    <row r="39" spans="1:11" ht="9" customHeight="1" thickBot="1">
      <c r="A39" s="14"/>
      <c r="B39" s="14"/>
      <c r="C39" s="14"/>
      <c r="D39" s="14"/>
      <c r="E39" s="14"/>
      <c r="F39" s="1"/>
      <c r="G39" s="1"/>
      <c r="H39" s="1"/>
      <c r="I39" s="1"/>
      <c r="J39" s="1"/>
      <c r="K39" s="1"/>
    </row>
    <row r="40" spans="1:11" s="12" customFormat="1" ht="20.25" thickBot="1" thickTop="1">
      <c r="A40" s="29" t="s">
        <v>12</v>
      </c>
      <c r="B40" s="29"/>
      <c r="C40" s="29"/>
      <c r="D40" s="29"/>
      <c r="E40" s="30">
        <f>SUM(E11,E36)</f>
        <v>29537.91805173077</v>
      </c>
      <c r="G40" s="11"/>
      <c r="H40" s="11"/>
      <c r="I40" s="11"/>
      <c r="J40" s="11"/>
      <c r="K40" s="11"/>
    </row>
    <row r="41" spans="1:11" ht="16.5" thickTop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/>
  <mergeCells count="3">
    <mergeCell ref="C6:E6"/>
    <mergeCell ref="A4:E4"/>
    <mergeCell ref="A2:E2"/>
  </mergeCells>
  <printOptions/>
  <pageMargins left="0.75" right="0.7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Dan-Pitts Community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Hayes</dc:creator>
  <cp:keywords/>
  <dc:description/>
  <cp:lastModifiedBy>Becky Rowland</cp:lastModifiedBy>
  <cp:lastPrinted>2022-12-15T20:07:04Z</cp:lastPrinted>
  <dcterms:created xsi:type="dcterms:W3CDTF">2004-02-17T15:41:36Z</dcterms:created>
  <dcterms:modified xsi:type="dcterms:W3CDTF">2023-07-20T12:45:40Z</dcterms:modified>
  <cp:category/>
  <cp:version/>
  <cp:contentType/>
  <cp:contentStatus/>
</cp:coreProperties>
</file>